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6" yWindow="65516" windowWidth="2752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Jim Winstead</author>
  </authors>
  <commentList>
    <comment ref="A27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nexpak nexcase from http://www.tapeandmedia.com/mfg.asp?title=NexPak+Product+List&amp;mfg=NexPak</t>
        </r>
      </text>
    </comment>
    <comment ref="E24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This section calculates the number of rentals (monthly and daily) needed to sustain the itemized costs. It assumes that 80% of the rentals will be new releases, 20% will be from the catalog, and a negligible percentage of previously-viewed items will be sold (this last percentage is probably the most suspect). No late fees are built into this calculation, either.
</t>
        </r>
      </text>
    </comment>
    <comment ref="A18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This is just a wild guess. Would depend on the size of the store and floorplan.</t>
        </r>
      </text>
    </comment>
    <comment ref="A2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Based on rates for the downtown Los Angeles area.</t>
        </r>
      </text>
    </comment>
    <comment ref="A3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This estimate is on the high side, with the assumption that I would be acting as the manager.</t>
        </r>
      </text>
    </comment>
    <comment ref="E1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A rough estimate of the number of new movies to be purchased each week.</t>
        </r>
      </text>
    </comment>
    <comment ref="E2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An estimated average number of copies of each new movie to be purchased. Obviously A-list releases would bought in greater depth, and other releases purchased in fewer quantities.</t>
        </r>
      </text>
    </comment>
    <comment ref="E3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Based on some numbers from posts on either the VSDA forum or videorentalbiz.us.</t>
        </r>
      </text>
    </comment>
    <comment ref="H10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Used in calculating the monthly PT employee needs.</t>
        </r>
      </text>
    </comment>
    <comment ref="F25" authorId="0">
      <text>
        <r>
          <rPr>
            <b/>
            <sz val="9"/>
            <rFont val="Verdana"/>
            <family val="0"/>
          </rPr>
          <t>Jim Winstead:</t>
        </r>
        <r>
          <rPr>
            <sz val="9"/>
            <rFont val="Verdana"/>
            <family val="0"/>
          </rPr>
          <t xml:space="preserve">
The extra 1.09 factor on the costs is to account for the rental prices above including sales tax.</t>
        </r>
      </text>
    </comment>
  </commentList>
</comments>
</file>

<file path=xl/sharedStrings.xml><?xml version="1.0" encoding="utf-8"?>
<sst xmlns="http://schemas.openxmlformats.org/spreadsheetml/2006/main" count="54" uniqueCount="51">
  <si>
    <t>PT Employees</t>
  </si>
  <si>
    <t>Item</t>
  </si>
  <si>
    <t>Monthly</t>
  </si>
  <si>
    <t>Annual</t>
  </si>
  <si>
    <t>Day</t>
  </si>
  <si>
    <t>Hours</t>
  </si>
  <si>
    <t>Mon-Thu</t>
  </si>
  <si>
    <t>Fri-Sat</t>
  </si>
  <si>
    <t>Sun</t>
  </si>
  <si>
    <t>#</t>
  </si>
  <si>
    <t>Total:</t>
  </si>
  <si>
    <t>New Releases</t>
  </si>
  <si>
    <t>Startup Costs</t>
  </si>
  <si>
    <t>Shelving</t>
  </si>
  <si>
    <t>Front Counter</t>
  </si>
  <si>
    <t>External Signage</t>
  </si>
  <si>
    <t>POP from Ingram</t>
  </si>
  <si>
    <t>Inventory</t>
  </si>
  <si>
    <t>Misc. Supplies</t>
  </si>
  <si>
    <t>Utilities</t>
  </si>
  <si>
    <t>Cost</t>
  </si>
  <si>
    <t>Monthly (@36)</t>
  </si>
  <si>
    <t>Amortization of Startup</t>
  </si>
  <si>
    <t>DVD Cases</t>
  </si>
  <si>
    <t>DVD Case Locks</t>
  </si>
  <si>
    <t>DVD Case 2-Disc Inserts</t>
  </si>
  <si>
    <t>DVD Pre-cut Inserts</t>
  </si>
  <si>
    <t>Carpet</t>
  </si>
  <si>
    <t>Type</t>
  </si>
  <si>
    <t>Late</t>
  </si>
  <si>
    <t>Base</t>
  </si>
  <si>
    <t>New</t>
  </si>
  <si>
    <t>Catalog</t>
  </si>
  <si>
    <t>Releases/Week:</t>
  </si>
  <si>
    <t>Copy depth:</t>
  </si>
  <si>
    <t>Avg. DVD Cost:</t>
  </si>
  <si>
    <t>Resell</t>
  </si>
  <si>
    <t>Total</t>
  </si>
  <si>
    <t>Hourly</t>
  </si>
  <si>
    <t>Rental Rate</t>
  </si>
  <si>
    <t>Daily</t>
  </si>
  <si>
    <t>Revenue from new releases after 5 weeks:</t>
  </si>
  <si>
    <t>Computers</t>
  </si>
  <si>
    <t>Hourly:</t>
  </si>
  <si>
    <t xml:space="preserve"> </t>
  </si>
  <si>
    <t>New Release Shelving</t>
  </si>
  <si>
    <t>Daily:</t>
  </si>
  <si>
    <t>Weekly:</t>
  </si>
  <si>
    <t>Incorporation / Legal</t>
  </si>
  <si>
    <t>Manager Salary</t>
  </si>
  <si>
    <t>Rent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</si>
</sst>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  <numFmt numFmtId="166" formatCode="00000"/>
    <numFmt numFmtId="167" formatCode="0\'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36"/>
  <sheetViews>
    <sheetView tabSelected="1" workbookViewId="0" topLeftCell="A1">
      <selection activeCell="A22" sqref="A22"/>
    </sheetView>
  </sheetViews>
  <sheetFormatPr defaultColWidth="11.00390625" defaultRowHeight="12.75"/>
  <cols>
    <col min="1" max="1" width="20.125" style="0" customWidth="1"/>
    <col min="2" max="2" width="10.75390625" style="1" customWidth="1"/>
    <col min="3" max="3" width="12.625" style="1" customWidth="1"/>
    <col min="4" max="4" width="5.75390625" style="0" customWidth="1"/>
    <col min="5" max="5" width="7.75390625" style="0" customWidth="1"/>
    <col min="6" max="6" width="3.25390625" style="0" customWidth="1"/>
    <col min="7" max="7" width="2.875" style="0" customWidth="1"/>
    <col min="8" max="8" width="6.75390625" style="0" customWidth="1"/>
  </cols>
  <sheetData>
    <row r="1" spans="1:8" ht="13.5" thickBot="1">
      <c r="A1" s="4" t="s">
        <v>1</v>
      </c>
      <c r="B1" s="3" t="s">
        <v>2</v>
      </c>
      <c r="C1" s="3" t="s">
        <v>3</v>
      </c>
      <c r="E1" t="s">
        <v>33</v>
      </c>
      <c r="H1">
        <v>10</v>
      </c>
    </row>
    <row r="2" spans="1:8" ht="12.75">
      <c r="A2" t="s">
        <v>50</v>
      </c>
      <c r="B2" s="1">
        <f>1.5*2000</f>
        <v>3000</v>
      </c>
      <c r="C2" s="1">
        <f>B2*12</f>
        <v>36000</v>
      </c>
      <c r="E2" t="s">
        <v>34</v>
      </c>
      <c r="H2">
        <v>10</v>
      </c>
    </row>
    <row r="3" spans="1:8" ht="12.75">
      <c r="A3" t="s">
        <v>49</v>
      </c>
      <c r="B3" s="1">
        <f>4500</f>
        <v>4500</v>
      </c>
      <c r="C3" s="1">
        <f>B3*12</f>
        <v>54000</v>
      </c>
      <c r="E3" t="s">
        <v>35</v>
      </c>
      <c r="H3" s="1">
        <v>13</v>
      </c>
    </row>
    <row r="4" spans="1:3" ht="12.75">
      <c r="A4" t="s">
        <v>0</v>
      </c>
      <c r="B4" s="1">
        <f>H10*1.5*10</f>
        <v>1395</v>
      </c>
      <c r="C4" s="1">
        <f aca="true" t="shared" si="0" ref="C4:C9">B4*12</f>
        <v>16740</v>
      </c>
    </row>
    <row r="5" spans="1:3" ht="12.75">
      <c r="A5" t="s">
        <v>11</v>
      </c>
      <c r="B5" s="1">
        <f>4.5*H1*H2*H3</f>
        <v>5850</v>
      </c>
      <c r="C5" s="1">
        <f t="shared" si="0"/>
        <v>70200</v>
      </c>
    </row>
    <row r="6" spans="1:8" ht="13.5" thickBot="1">
      <c r="A6" t="s">
        <v>16</v>
      </c>
      <c r="B6" s="1">
        <f>200/12</f>
        <v>16.666666666666668</v>
      </c>
      <c r="C6" s="1">
        <f t="shared" si="0"/>
        <v>200</v>
      </c>
      <c r="E6" s="6" t="s">
        <v>4</v>
      </c>
      <c r="F6" s="14" t="s">
        <v>5</v>
      </c>
      <c r="G6" s="14"/>
      <c r="H6" s="6" t="s">
        <v>9</v>
      </c>
    </row>
    <row r="7" spans="1:8" ht="12.75">
      <c r="A7" t="s">
        <v>18</v>
      </c>
      <c r="B7" s="1">
        <v>750</v>
      </c>
      <c r="C7" s="1">
        <f t="shared" si="0"/>
        <v>9000</v>
      </c>
      <c r="E7" t="s">
        <v>6</v>
      </c>
      <c r="F7" s="5">
        <v>10</v>
      </c>
      <c r="G7" s="5">
        <v>22</v>
      </c>
      <c r="H7" s="5">
        <f>(G7-F7)*4</f>
        <v>48</v>
      </c>
    </row>
    <row r="8" spans="1:8" ht="12.75">
      <c r="A8" t="s">
        <v>19</v>
      </c>
      <c r="B8" s="1">
        <v>900</v>
      </c>
      <c r="C8" s="1">
        <f t="shared" si="0"/>
        <v>10800</v>
      </c>
      <c r="E8" t="s">
        <v>7</v>
      </c>
      <c r="F8" s="5">
        <v>10</v>
      </c>
      <c r="G8" s="5">
        <v>24</v>
      </c>
      <c r="H8">
        <f>(G8-F8)*2</f>
        <v>28</v>
      </c>
    </row>
    <row r="9" spans="1:8" ht="13.5" thickBot="1">
      <c r="A9" t="s">
        <v>22</v>
      </c>
      <c r="B9" s="1">
        <f>C32</f>
        <v>2035</v>
      </c>
      <c r="C9" s="1">
        <f t="shared" si="0"/>
        <v>24420</v>
      </c>
      <c r="E9" s="8" t="s">
        <v>8</v>
      </c>
      <c r="F9" s="11">
        <v>12</v>
      </c>
      <c r="G9" s="11">
        <v>22</v>
      </c>
      <c r="H9" s="8">
        <f>G9-F9</f>
        <v>10</v>
      </c>
    </row>
    <row r="10" spans="2:8" ht="13.5" thickTop="1">
      <c r="B10" s="1">
        <f>SUM(B2:B9)</f>
        <v>18446.666666666664</v>
      </c>
      <c r="C10" s="1">
        <f>SUM(C2:C9)</f>
        <v>221360</v>
      </c>
      <c r="F10" s="7" t="s">
        <v>10</v>
      </c>
      <c r="G10" s="7"/>
      <c r="H10">
        <f>SUM(H7:H9)+7</f>
        <v>93</v>
      </c>
    </row>
    <row r="11" spans="2:7" ht="12.75">
      <c r="B11" s="2" t="s">
        <v>47</v>
      </c>
      <c r="C11" s="1">
        <f>C10/(365.25/7)</f>
        <v>4242.354551676934</v>
      </c>
      <c r="F11" s="7"/>
      <c r="G11" s="7"/>
    </row>
    <row r="12" spans="2:3" ht="12.75">
      <c r="B12" s="2" t="s">
        <v>46</v>
      </c>
      <c r="C12" s="1">
        <f>C10/365.25</f>
        <v>606.050650239562</v>
      </c>
    </row>
    <row r="13" spans="2:8" ht="13.5" thickBot="1">
      <c r="B13" s="2" t="s">
        <v>43</v>
      </c>
      <c r="C13" s="1">
        <f>C10/((H10/7)*365.25)</f>
        <v>45.61671560942939</v>
      </c>
      <c r="E13" s="6" t="s">
        <v>28</v>
      </c>
      <c r="F13" s="14" t="s">
        <v>30</v>
      </c>
      <c r="G13" s="14"/>
      <c r="H13" s="6" t="s">
        <v>29</v>
      </c>
    </row>
    <row r="14" spans="5:8" ht="12.75">
      <c r="E14" t="s">
        <v>31</v>
      </c>
      <c r="F14" s="15">
        <v>3</v>
      </c>
      <c r="G14" s="15"/>
      <c r="H14" s="1">
        <v>2</v>
      </c>
    </row>
    <row r="15" spans="5:8" ht="12.75">
      <c r="E15" t="s">
        <v>32</v>
      </c>
      <c r="F15" s="16">
        <v>2</v>
      </c>
      <c r="G15" s="16"/>
      <c r="H15" s="1">
        <v>1</v>
      </c>
    </row>
    <row r="16" spans="5:7" ht="12.75">
      <c r="E16" t="s">
        <v>36</v>
      </c>
      <c r="F16" s="16">
        <v>9</v>
      </c>
      <c r="G16" s="16"/>
    </row>
    <row r="17" spans="1:3" ht="13.5" thickBot="1">
      <c r="A17" s="9" t="s">
        <v>12</v>
      </c>
      <c r="B17" s="10" t="s">
        <v>20</v>
      </c>
      <c r="C17" s="10" t="s">
        <v>21</v>
      </c>
    </row>
    <row r="18" spans="1:5" ht="12.75">
      <c r="A18" t="s">
        <v>13</v>
      </c>
      <c r="B18" s="1">
        <v>20000</v>
      </c>
      <c r="C18" s="1">
        <f aca="true" t="shared" si="1" ref="C18:C23">B18/36</f>
        <v>555.5555555555555</v>
      </c>
      <c r="E18" t="s">
        <v>45</v>
      </c>
    </row>
    <row r="19" spans="1:8" ht="12.75">
      <c r="A19" t="s">
        <v>48</v>
      </c>
      <c r="B19" s="1">
        <v>2000</v>
      </c>
      <c r="C19" s="1">
        <f t="shared" si="1"/>
        <v>55.55555555555556</v>
      </c>
      <c r="G19" t="s">
        <v>44</v>
      </c>
      <c r="H19" s="13">
        <f>(H1*H2)/(4*3)*2</f>
        <v>16.666666666666668</v>
      </c>
    </row>
    <row r="20" spans="1:3" ht="12.75">
      <c r="A20" t="s">
        <v>14</v>
      </c>
      <c r="B20" s="1">
        <v>5000</v>
      </c>
      <c r="C20" s="1">
        <f t="shared" si="1"/>
        <v>138.88888888888889</v>
      </c>
    </row>
    <row r="21" spans="1:3" ht="12.75">
      <c r="A21" t="s">
        <v>42</v>
      </c>
      <c r="B21" s="1">
        <f>2*750</f>
        <v>1500</v>
      </c>
      <c r="C21" s="1">
        <f t="shared" si="1"/>
        <v>41.666666666666664</v>
      </c>
    </row>
    <row r="22" ht="12.75">
      <c r="C22" s="1">
        <f t="shared" si="1"/>
        <v>0</v>
      </c>
    </row>
    <row r="23" ht="12.75">
      <c r="C23" s="1">
        <f t="shared" si="1"/>
        <v>0</v>
      </c>
    </row>
    <row r="24" spans="1:8" ht="13.5" thickBot="1">
      <c r="A24" t="s">
        <v>15</v>
      </c>
      <c r="B24" s="1">
        <v>5000</v>
      </c>
      <c r="C24" s="1">
        <f aca="true" t="shared" si="2" ref="C24:C30">B24/36</f>
        <v>138.88888888888889</v>
      </c>
      <c r="E24" s="4" t="s">
        <v>39</v>
      </c>
      <c r="F24" s="12"/>
      <c r="G24" s="12"/>
      <c r="H24" s="6" t="s">
        <v>40</v>
      </c>
    </row>
    <row r="25" spans="1:8" ht="12.75">
      <c r="A25" t="s">
        <v>27</v>
      </c>
      <c r="B25" s="1">
        <v>2000</v>
      </c>
      <c r="C25" s="1">
        <f t="shared" si="2"/>
        <v>55.55555555555556</v>
      </c>
      <c r="E25" t="s">
        <v>37</v>
      </c>
      <c r="F25" s="18">
        <f>B10*1.09/((0.79*F14)+(0.2*F15)+(0.01*F16))</f>
        <v>7030.37296037296</v>
      </c>
      <c r="G25" s="18"/>
      <c r="H25">
        <f>F25/30</f>
        <v>234.34576534576533</v>
      </c>
    </row>
    <row r="26" spans="1:8" ht="12.75">
      <c r="A26" t="s">
        <v>17</v>
      </c>
      <c r="B26" s="1">
        <f>4000*8</f>
        <v>32000</v>
      </c>
      <c r="C26" s="1">
        <f t="shared" si="2"/>
        <v>888.8888888888889</v>
      </c>
      <c r="E26" t="s">
        <v>31</v>
      </c>
      <c r="F26" s="17">
        <f>F25*0.79</f>
        <v>5553.9946386946385</v>
      </c>
      <c r="G26" s="17"/>
      <c r="H26">
        <f>F26/30</f>
        <v>185.1331546231546</v>
      </c>
    </row>
    <row r="27" spans="1:8" ht="12.75">
      <c r="A27" t="s">
        <v>23</v>
      </c>
      <c r="B27" s="1">
        <f>5000*0.25</f>
        <v>1250</v>
      </c>
      <c r="C27" s="1">
        <f t="shared" si="2"/>
        <v>34.72222222222222</v>
      </c>
      <c r="E27" t="s">
        <v>32</v>
      </c>
      <c r="F27" s="17">
        <f>F25*0.2</f>
        <v>1406.0745920745921</v>
      </c>
      <c r="G27" s="17"/>
      <c r="H27">
        <f>F27/30</f>
        <v>46.86915306915307</v>
      </c>
    </row>
    <row r="28" spans="1:7" ht="12.75">
      <c r="A28" t="s">
        <v>24</v>
      </c>
      <c r="B28" s="1">
        <f>6000*0.46</f>
        <v>2760</v>
      </c>
      <c r="C28" s="1">
        <f t="shared" si="2"/>
        <v>76.66666666666667</v>
      </c>
      <c r="E28" t="s">
        <v>36</v>
      </c>
      <c r="F28" s="17">
        <f>F25*0.01</f>
        <v>70.3037296037296</v>
      </c>
      <c r="G28" s="17"/>
    </row>
    <row r="29" spans="1:3" ht="12.75">
      <c r="A29" t="s">
        <v>25</v>
      </c>
      <c r="B29" s="1">
        <f>1000*0.15</f>
        <v>150</v>
      </c>
      <c r="C29" s="1">
        <f t="shared" si="2"/>
        <v>4.166666666666667</v>
      </c>
    </row>
    <row r="30" spans="1:7" ht="12.75">
      <c r="A30" t="s">
        <v>26</v>
      </c>
      <c r="B30" s="1">
        <f>8000/100*20</f>
        <v>1600</v>
      </c>
      <c r="C30" s="1">
        <f t="shared" si="2"/>
        <v>44.44444444444444</v>
      </c>
      <c r="E30" t="s">
        <v>38</v>
      </c>
      <c r="F30" s="17">
        <f>F25/(4.5*H10)</f>
        <v>16.798979594678517</v>
      </c>
      <c r="G30" s="17"/>
    </row>
    <row r="31" ht="12.75"/>
    <row r="32" spans="2:3" ht="12.75">
      <c r="B32" s="1">
        <f>SUM(B18:B31)</f>
        <v>73260</v>
      </c>
      <c r="C32" s="1">
        <f>SUM(C18:C30)</f>
        <v>2035</v>
      </c>
    </row>
    <row r="33" ht="12.75"/>
    <row r="34" ht="12.75">
      <c r="A34" s="1" t="s">
        <v>41</v>
      </c>
    </row>
    <row r="35" ht="12.75">
      <c r="C35" s="1">
        <f>4.5*H1*H2*H3*0.8</f>
        <v>4680</v>
      </c>
    </row>
    <row r="36" ht="12.75"/>
    <row r="37" ht="12.75"/>
    <row r="38" ht="12.75"/>
    <row r="39" ht="12.75"/>
    <row r="65536" ht="12.75">
      <c r="C65536" s="1">
        <f>SUM(C2:C65535)</f>
        <v>456364.021917526</v>
      </c>
    </row>
  </sheetData>
  <mergeCells count="10">
    <mergeCell ref="F28:G28"/>
    <mergeCell ref="F30:G30"/>
    <mergeCell ref="F16:G16"/>
    <mergeCell ref="F25:G25"/>
    <mergeCell ref="F26:G26"/>
    <mergeCell ref="F27:G27"/>
    <mergeCell ref="F6:G6"/>
    <mergeCell ref="F13:G13"/>
    <mergeCell ref="F14:G14"/>
    <mergeCell ref="F15:G1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Winstead</dc:creator>
  <cp:keywords/>
  <dc:description/>
  <cp:lastModifiedBy>Jim Winstead</cp:lastModifiedBy>
  <dcterms:created xsi:type="dcterms:W3CDTF">2004-05-31T16:49:23Z</dcterms:created>
  <cp:category/>
  <cp:version/>
  <cp:contentType/>
  <cp:contentStatus/>
</cp:coreProperties>
</file>